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0" yWindow="6270" windowWidth="2760" windowHeight="2400" tabRatio="842" activeTab="0"/>
  </bookViews>
  <sheets>
    <sheet name="Дотации" sheetId="1" r:id="rId1"/>
  </sheets>
  <definedNames>
    <definedName name="wrn.Проект._.бюджета._.1997г.." hidden="1">{#N/A,#N/A,TRUE,"Дох_к";#N/A,#N/A,TRUE,"Расх_к";#N/A,#N/A,TRUE,"Дох_о";#N/A,#N/A,TRUE,"Расх_о";#N/A,#N/A,TRUE,"Ст8_9";#N/A,#N/A,TRUE,"Ст_10";#N/A,#N/A,TRUE,"Ст11_15"}</definedName>
    <definedName name="ввв" hidden="1">{#N/A,#N/A,TRUE,"Дох_к";#N/A,#N/A,TRUE,"Расх_к";#N/A,#N/A,TRUE,"Дох_о";#N/A,#N/A,TRUE,"Расх_о";#N/A,#N/A,TRUE,"Ст8_9";#N/A,#N/A,TRUE,"Ст_10";#N/A,#N/A,TRUE,"Ст11_15"}</definedName>
    <definedName name="_xlnm.Print_Area" localSheetId="0">'Дотации'!$B$5:$H$39</definedName>
  </definedNames>
  <calcPr fullCalcOnLoad="1"/>
</workbook>
</file>

<file path=xl/sharedStrings.xml><?xml version="1.0" encoding="utf-8"?>
<sst xmlns="http://schemas.openxmlformats.org/spreadsheetml/2006/main" count="46" uniqueCount="46">
  <si>
    <t>ИТОГО</t>
  </si>
  <si>
    <t>(1)</t>
  </si>
  <si>
    <t>(2)</t>
  </si>
  <si>
    <t>(3)</t>
  </si>
  <si>
    <t>(4)</t>
  </si>
  <si>
    <t>Коэффициент выравнивания доходов:</t>
  </si>
  <si>
    <t>Наименование поселения</t>
  </si>
  <si>
    <t>Объём средств, перечисляемых из ФК (РФФПП):</t>
  </si>
  <si>
    <t>Число жителей поселения, чел.</t>
  </si>
  <si>
    <t>(5)</t>
  </si>
  <si>
    <t>(6)</t>
  </si>
  <si>
    <t>(7)</t>
  </si>
  <si>
    <t>Размер дотации, тыс.рублей</t>
  </si>
  <si>
    <t>Необходимо заполнить только  исходные данные, а также столбцы: 1, 2, 3. После этого нажать кнопку "Расчёт".</t>
  </si>
  <si>
    <t>Итого районный фонд финансовой поддержки поселений</t>
  </si>
  <si>
    <t>Предельный уровень бюджетной обеспеченности, руб./чел.</t>
  </si>
  <si>
    <t>Дополнительный объём средств за счёт собств. доходов:</t>
  </si>
  <si>
    <t>Размер фонда за счёт средств областного бюджета (1 часть)</t>
  </si>
  <si>
    <t>1-я часть (пропорционально числу жителей за счёт ФК)</t>
  </si>
  <si>
    <t>Эти данные заполнять не нужно</t>
  </si>
  <si>
    <t>Заполните эти данные</t>
  </si>
  <si>
    <t>Если макросы не работают, необходимо предельный уровень бюджетной обеспеченности подобрать вручную, чтобы итоговый размер 6 столбца сравнялся с объёмом фонда за счёт собственных средств, распределямого исходя из прогноза доходов (2 часть).</t>
  </si>
  <si>
    <t>Размер фонда за счёт собственных средств  (2 часть)</t>
  </si>
  <si>
    <t>Расчётная бюджетная обеспеченность, руб./чел.
(2)/(3)*1000</t>
  </si>
  <si>
    <t>Итоговый размер дотации (5)+(6)</t>
  </si>
  <si>
    <t>Городское поселение Суходол</t>
  </si>
  <si>
    <t>Сельское поселение Антоновка</t>
  </si>
  <si>
    <t>Сельское поселение Верхняя Орлянка</t>
  </si>
  <si>
    <t>Сельское поселение Воротнее</t>
  </si>
  <si>
    <t>Сельское поселение Елшанка</t>
  </si>
  <si>
    <t>Сельское поселение Захаркино</t>
  </si>
  <si>
    <t>Сельское поселение Калиновка</t>
  </si>
  <si>
    <t>Сельское поселение Кандабулак</t>
  </si>
  <si>
    <t>Сельское поселение Кармало-Аделяково</t>
  </si>
  <si>
    <t>Сельское поселение Красносельское</t>
  </si>
  <si>
    <t>Сельское поселение Кутузовский</t>
  </si>
  <si>
    <t>Сельское поселение Липовка</t>
  </si>
  <si>
    <t>Сельское поселение Светлодольск</t>
  </si>
  <si>
    <t>Сельское поселение Сергиевск</t>
  </si>
  <si>
    <t>Сельское поселение Серноводск</t>
  </si>
  <si>
    <t>Сельское поселение Сургут</t>
  </si>
  <si>
    <t>Сельское поселение Черновка</t>
  </si>
  <si>
    <t>по муниципальному району Сергиевский</t>
  </si>
  <si>
    <t>Расчётные налоговые доходы, тыс.рублей</t>
  </si>
  <si>
    <t>Расчёт дотаций из районного фонда финансовой поддержки поселений на 2020 год</t>
  </si>
  <si>
    <t>Приложение 8                                                     к  проекту Решения Собрания представителей муниципального района Сергиевский "О бюджете муниципального района Сергиевский на 2020 год и на плановый период 2021 и 2022 годов"</t>
  </si>
</sst>
</file>

<file path=xl/styles.xml><?xml version="1.0" encoding="utf-8"?>
<styleSheet xmlns="http://schemas.openxmlformats.org/spreadsheetml/2006/main">
  <numFmts count="6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%"/>
    <numFmt numFmtId="178" formatCode="_-* #,##0.000\ _р_._-;\-* #,##0.000\ _р_._-;_-* &quot;-&quot;??\ _р_._-;_-@_-"/>
    <numFmt numFmtId="179" formatCode="_-* #,##0.0000\ _р_._-;\-* #,##0.0000\ _р_._-;_-* &quot;-&quot;??\ _р_._-;_-@_-"/>
    <numFmt numFmtId="180" formatCode="_-* #,##0.00000\ _р_._-;\-* #,##0.00000\ _р_._-;_-* &quot;-&quot;??\ _р_._-;_-@_-"/>
    <numFmt numFmtId="181" formatCode="_-* #,##0.000000\ _р_._-;\-* #,##0.000000\ _р_._-;_-* &quot;-&quot;??\ _р_._-;_-@_-"/>
    <numFmt numFmtId="182" formatCode="_-* #,##0.0000000\ _р_._-;\-* #,##0.0000000\ _р_._-;_-* &quot;-&quot;??\ _р_._-;_-@_-"/>
    <numFmt numFmtId="183" formatCode="_-* #,##0.00000000\ _р_._-;\-* #,##0.00000000\ _р_._-;_-* &quot;-&quot;??\ _р_._-;_-@_-"/>
    <numFmt numFmtId="184" formatCode="_-* #,##0.000000000\ _р_._-;\-* #,##0.000000000\ _р_._-;_-* &quot;-&quot;??\ _р_._-;_-@_-"/>
    <numFmt numFmtId="185" formatCode="_-* #,##0.0000000000\ _р_._-;\-* #,##0.0000000000\ _р_._-;_-* &quot;-&quot;??\ _р_._-;_-@_-"/>
    <numFmt numFmtId="186" formatCode="_-* #,##0.00000000000\ _р_._-;\-* #,##0.00000000000\ _р_._-;_-* &quot;-&quot;??\ _р_._-;_-@_-"/>
    <numFmt numFmtId="187" formatCode="_-* #,##0.000000000000\ _р_._-;\-* #,##0.000000000000\ _р_._-;_-* &quot;-&quot;??\ _р_._-;_-@_-"/>
    <numFmt numFmtId="188" formatCode="_-* #,##0.0000000000000\ _р_._-;\-* #,##0.0000000000000\ _р_._-;_-* &quot;-&quot;??\ _р_._-;_-@_-"/>
    <numFmt numFmtId="189" formatCode="_-* #,##0.00000000000000\ _р_._-;\-* #,##0.00000000000000\ _р_._-;_-* &quot;-&quot;??\ _р_._-;_-@_-"/>
    <numFmt numFmtId="190" formatCode="_-* #,##0.000000000000000\ _р_._-;\-* #,##0.000000000000000\ _р_._-;_-* &quot;-&quot;??\ _р_._-;_-@_-"/>
    <numFmt numFmtId="191" formatCode="_-* #,##0.0000000000000000\ _р_._-;\-* #,##0.0000000000000000\ _р_._-;_-* &quot;-&quot;??\ _р_._-;_-@_-"/>
    <numFmt numFmtId="192" formatCode="_-* #,##0.00000000000000000\ _р_._-;\-* #,##0.00000000000000000\ _р_._-;_-* &quot;-&quot;??\ _р_._-;_-@_-"/>
    <numFmt numFmtId="193" formatCode="_-* #,##0.000000000000000000\ _р_._-;\-* #,##0.000000000000000000\ _р_._-;_-* &quot;-&quot;??\ _р_._-;_-@_-"/>
    <numFmt numFmtId="194" formatCode="_-* #,##0.0000000000000000000\ _р_._-;\-* #,##0.0000000000000000000\ _р_._-;_-* &quot;-&quot;??\ _р_._-;_-@_-"/>
    <numFmt numFmtId="195" formatCode="_-* #,##0.00000000000000000000\ _р_._-;\-* #,##0.00000000000000000000\ _р_._-;_-* &quot;-&quot;??\ _р_._-;_-@_-"/>
    <numFmt numFmtId="196" formatCode="_-* #,##0.000000000000000000000\ _р_._-;\-* #,##0.000000000000000000000\ _р_._-;_-* &quot;-&quot;??\ _р_._-;_-@_-"/>
    <numFmt numFmtId="197" formatCode="_-* #,##0.0000000000000000000000\ _р_._-;\-* #,##0.0000000000000000000000\ _р_._-;_-* &quot;-&quot;??\ _р_._-;_-@_-"/>
    <numFmt numFmtId="198" formatCode="_-* #,##0.00000000000000000000000\ _р_._-;\-* #,##0.00000000000000000000000\ _р_._-;_-* &quot;-&quot;??\ _р_._-;_-@_-"/>
    <numFmt numFmtId="199" formatCode="_-* #,##0.000000000000000000000000\ _р_._-;\-* #,##0.000000000000000000000000\ _р_._-;_-* &quot;-&quot;??\ _р_._-;_-@_-"/>
    <numFmt numFmtId="200" formatCode="_-* #,##0.0000000000000000000000000\ _р_._-;\-* #,##0.0000000000000000000000000\ _р_._-;_-* &quot;-&quot;??\ _р_._-;_-@_-"/>
    <numFmt numFmtId="201" formatCode="_-* #,##0.00000000000000000000000000\ _р_._-;\-* #,##0.00000000000000000000000000\ _р_._-;_-* &quot;-&quot;??\ _р_._-;_-@_-"/>
    <numFmt numFmtId="202" formatCode="_-* #,##0.0\ _р_._-;\-* #,##0.0\ _р_._-;_-* &quot;-&quot;??\ _р_._-;_-@_-"/>
    <numFmt numFmtId="203" formatCode="_-* #,##0\ _р_._-;\-* #,##0\ _р_._-;_-* &quot;-&quot;??\ _р_._-;_-@_-"/>
    <numFmt numFmtId="204" formatCode="0.0"/>
    <numFmt numFmtId="205" formatCode="#,##0.0"/>
    <numFmt numFmtId="206" formatCode="#,##0_ ;[Red]\-#,##0\ "/>
    <numFmt numFmtId="207" formatCode="#,##0.0_ ;[Red]\-#,##0.0\ "/>
    <numFmt numFmtId="208" formatCode="_-* #,##0_р_._-;\-* #,##0_р_._-;_-* &quot;-&quot;??_р_._-;_-@_-"/>
    <numFmt numFmtId="209" formatCode="0.0_ ;[Red]\-0.0\ "/>
    <numFmt numFmtId="210" formatCode="#,##0.0000000"/>
    <numFmt numFmtId="211" formatCode="#,##0.000"/>
    <numFmt numFmtId="212" formatCode="#,##0.0000"/>
    <numFmt numFmtId="213" formatCode="#,##0.00000"/>
    <numFmt numFmtId="214" formatCode="#,##0.000000"/>
    <numFmt numFmtId="215" formatCode="#,##0.00000000"/>
  </numFmts>
  <fonts count="46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1"/>
      <name val="Times New Roman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10"/>
      <name val="Times New Roman"/>
      <family val="2"/>
    </font>
    <font>
      <b/>
      <sz val="15"/>
      <color indexed="62"/>
      <name val="Times New Roman"/>
      <family val="2"/>
    </font>
    <font>
      <b/>
      <sz val="13"/>
      <color indexed="62"/>
      <name val="Times New Roman"/>
      <family val="2"/>
    </font>
    <font>
      <b/>
      <sz val="11"/>
      <color indexed="62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62"/>
      <name val="Cambria"/>
      <family val="2"/>
    </font>
    <font>
      <sz val="12"/>
      <color indexed="19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sz val="12"/>
      <color indexed="55"/>
      <name val="Arial"/>
      <family val="2"/>
    </font>
    <font>
      <sz val="12"/>
      <color indexed="10"/>
      <name val="Arial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 applyNumberFormat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1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23" fillId="33" borderId="0" xfId="0" applyFont="1" applyFill="1" applyBorder="1" applyAlignment="1" applyProtection="1">
      <alignment horizontal="center" vertical="top"/>
      <protection/>
    </xf>
    <xf numFmtId="0" fontId="23" fillId="33" borderId="0" xfId="0" applyFont="1" applyFill="1" applyBorder="1" applyAlignment="1" applyProtection="1">
      <alignment horizontal="center" vertical="top"/>
      <protection locked="0"/>
    </xf>
    <xf numFmtId="0" fontId="24" fillId="34" borderId="10" xfId="0" applyFont="1" applyFill="1" applyBorder="1" applyAlignment="1" applyProtection="1">
      <alignment horizontal="left"/>
      <protection/>
    </xf>
    <xf numFmtId="0" fontId="24" fillId="34" borderId="11" xfId="0" applyFont="1" applyFill="1" applyBorder="1" applyAlignment="1" applyProtection="1">
      <alignment horizontal="left"/>
      <protection/>
    </xf>
    <xf numFmtId="0" fontId="24" fillId="34" borderId="12" xfId="0" applyFont="1" applyFill="1" applyBorder="1" applyAlignment="1" applyProtection="1">
      <alignment horizontal="left"/>
      <protection/>
    </xf>
    <xf numFmtId="0" fontId="24" fillId="35" borderId="0" xfId="0" applyFont="1" applyFill="1" applyBorder="1" applyAlignment="1" applyProtection="1">
      <alignment/>
      <protection/>
    </xf>
    <xf numFmtId="0" fontId="24" fillId="0" borderId="0" xfId="0" applyFont="1" applyAlignment="1" applyProtection="1">
      <alignment/>
      <protection/>
    </xf>
    <xf numFmtId="0" fontId="24" fillId="34" borderId="13" xfId="0" applyFont="1" applyFill="1" applyBorder="1" applyAlignment="1" applyProtection="1">
      <alignment horizontal="left" vertical="top" wrapText="1"/>
      <protection/>
    </xf>
    <xf numFmtId="0" fontId="24" fillId="34" borderId="14" xfId="0" applyFont="1" applyFill="1" applyBorder="1" applyAlignment="1" applyProtection="1">
      <alignment horizontal="left" vertical="top" wrapText="1"/>
      <protection/>
    </xf>
    <xf numFmtId="0" fontId="24" fillId="34" borderId="15" xfId="0" applyFont="1" applyFill="1" applyBorder="1" applyAlignment="1" applyProtection="1">
      <alignment horizontal="left" vertical="top" wrapText="1"/>
      <protection/>
    </xf>
    <xf numFmtId="205" fontId="25" fillId="36" borderId="16" xfId="0" applyNumberFormat="1" applyFont="1" applyFill="1" applyBorder="1" applyAlignment="1" applyProtection="1">
      <alignment horizontal="center" vertical="center" wrapText="1"/>
      <protection/>
    </xf>
    <xf numFmtId="0" fontId="24" fillId="37" borderId="17" xfId="0" applyFont="1" applyFill="1" applyBorder="1" applyAlignment="1" applyProtection="1">
      <alignment vertical="center"/>
      <protection/>
    </xf>
    <xf numFmtId="0" fontId="24" fillId="37" borderId="18" xfId="0" applyFont="1" applyFill="1" applyBorder="1" applyAlignment="1" applyProtection="1">
      <alignment vertical="center"/>
      <protection/>
    </xf>
    <xf numFmtId="0" fontId="24" fillId="37" borderId="19" xfId="0" applyFont="1" applyFill="1" applyBorder="1" applyAlignment="1" applyProtection="1">
      <alignment vertical="center"/>
      <protection/>
    </xf>
    <xf numFmtId="3" fontId="25" fillId="38" borderId="20" xfId="0" applyNumberFormat="1" applyFont="1" applyFill="1" applyBorder="1" applyAlignment="1" applyProtection="1">
      <alignment horizontal="center" vertical="center"/>
      <protection locked="0"/>
    </xf>
    <xf numFmtId="205" fontId="26" fillId="35" borderId="0" xfId="0" applyNumberFormat="1" applyFont="1" applyFill="1" applyBorder="1" applyAlignment="1" applyProtection="1">
      <alignment vertical="center"/>
      <protection/>
    </xf>
    <xf numFmtId="0" fontId="24" fillId="35" borderId="0" xfId="0" applyFont="1" applyFill="1" applyAlignment="1" applyProtection="1">
      <alignment/>
      <protection/>
    </xf>
    <xf numFmtId="0" fontId="24" fillId="35" borderId="0" xfId="0" applyFont="1" applyFill="1" applyAlignment="1" applyProtection="1">
      <alignment wrapText="1"/>
      <protection/>
    </xf>
    <xf numFmtId="205" fontId="25" fillId="36" borderId="21" xfId="0" applyNumberFormat="1" applyFont="1" applyFill="1" applyBorder="1" applyAlignment="1" applyProtection="1">
      <alignment horizontal="center" vertical="center" wrapText="1"/>
      <protection/>
    </xf>
    <xf numFmtId="205" fontId="27" fillId="35" borderId="0" xfId="0" applyNumberFormat="1" applyFont="1" applyFill="1" applyBorder="1" applyAlignment="1" applyProtection="1">
      <alignment vertical="center"/>
      <protection/>
    </xf>
    <xf numFmtId="205" fontId="25" fillId="36" borderId="22" xfId="0" applyNumberFormat="1" applyFont="1" applyFill="1" applyBorder="1" applyAlignment="1" applyProtection="1">
      <alignment horizontal="center" vertical="center" wrapText="1"/>
      <protection/>
    </xf>
    <xf numFmtId="0" fontId="25" fillId="38" borderId="20" xfId="0" applyFont="1" applyFill="1" applyBorder="1" applyAlignment="1" applyProtection="1">
      <alignment horizontal="center" vertical="center"/>
      <protection locked="0"/>
    </xf>
    <xf numFmtId="205" fontId="26" fillId="33" borderId="0" xfId="0" applyNumberFormat="1" applyFont="1" applyFill="1" applyBorder="1" applyAlignment="1" applyProtection="1">
      <alignment vertical="center"/>
      <protection/>
    </xf>
    <xf numFmtId="0" fontId="24" fillId="33" borderId="0" xfId="0" applyFont="1" applyFill="1" applyAlignment="1" applyProtection="1">
      <alignment/>
      <protection/>
    </xf>
    <xf numFmtId="0" fontId="24" fillId="33" borderId="0" xfId="0" applyFont="1" applyFill="1" applyAlignment="1" applyProtection="1">
      <alignment horizontal="center" wrapText="1"/>
      <protection/>
    </xf>
    <xf numFmtId="0" fontId="24" fillId="33" borderId="0" xfId="0" applyFont="1" applyFill="1" applyBorder="1" applyAlignment="1" applyProtection="1">
      <alignment/>
      <protection/>
    </xf>
    <xf numFmtId="3" fontId="24" fillId="35" borderId="0" xfId="0" applyNumberFormat="1" applyFont="1" applyFill="1" applyBorder="1" applyAlignment="1" applyProtection="1">
      <alignment/>
      <protection/>
    </xf>
    <xf numFmtId="205" fontId="26" fillId="33" borderId="0" xfId="0" applyNumberFormat="1" applyFont="1" applyFill="1" applyBorder="1" applyAlignment="1" applyProtection="1">
      <alignment horizontal="center" vertical="center"/>
      <protection/>
    </xf>
    <xf numFmtId="205" fontId="25" fillId="39" borderId="17" xfId="0" applyNumberFormat="1" applyFont="1" applyFill="1" applyBorder="1" applyAlignment="1" applyProtection="1">
      <alignment horizontal="center" vertical="center" wrapText="1"/>
      <protection/>
    </xf>
    <xf numFmtId="0" fontId="24" fillId="33" borderId="0" xfId="0" applyFont="1" applyFill="1" applyBorder="1" applyAlignment="1" applyProtection="1">
      <alignment horizontal="right" wrapText="1"/>
      <protection/>
    </xf>
    <xf numFmtId="3" fontId="25" fillId="33" borderId="0" xfId="0" applyNumberFormat="1" applyFont="1" applyFill="1" applyBorder="1" applyAlignment="1" applyProtection="1">
      <alignment horizontal="center"/>
      <protection/>
    </xf>
    <xf numFmtId="0" fontId="26" fillId="33" borderId="0" xfId="0" applyFont="1" applyFill="1" applyBorder="1" applyAlignment="1" applyProtection="1">
      <alignment horizontal="center" vertical="center" wrapText="1"/>
      <protection/>
    </xf>
    <xf numFmtId="0" fontId="25" fillId="33" borderId="0" xfId="0" applyFont="1" applyFill="1" applyBorder="1" applyAlignment="1" applyProtection="1">
      <alignment horizontal="right" wrapText="1"/>
      <protection/>
    </xf>
    <xf numFmtId="0" fontId="24" fillId="33" borderId="0" xfId="0" applyFont="1" applyFill="1" applyBorder="1" applyAlignment="1" applyProtection="1">
      <alignment horizontal="center" wrapText="1"/>
      <protection/>
    </xf>
    <xf numFmtId="0" fontId="24" fillId="33" borderId="0" xfId="0" applyFont="1" applyFill="1" applyBorder="1" applyAlignment="1" applyProtection="1">
      <alignment horizontal="right" vertical="center"/>
      <protection/>
    </xf>
    <xf numFmtId="205" fontId="25" fillId="33" borderId="0" xfId="0" applyNumberFormat="1" applyFont="1" applyFill="1" applyBorder="1" applyAlignment="1" applyProtection="1">
      <alignment horizontal="center" vertical="center"/>
      <protection locked="0"/>
    </xf>
    <xf numFmtId="205" fontId="28" fillId="33" borderId="0" xfId="0" applyNumberFormat="1" applyFont="1" applyFill="1" applyBorder="1" applyAlignment="1" applyProtection="1">
      <alignment vertical="center"/>
      <protection/>
    </xf>
    <xf numFmtId="205" fontId="25" fillId="35" borderId="0" xfId="0" applyNumberFormat="1" applyFont="1" applyFill="1" applyBorder="1" applyAlignment="1" applyProtection="1">
      <alignment vertical="center" wrapText="1"/>
      <protection/>
    </xf>
    <xf numFmtId="49" fontId="24" fillId="33" borderId="20" xfId="0" applyNumberFormat="1" applyFont="1" applyFill="1" applyBorder="1" applyAlignment="1" applyProtection="1">
      <alignment horizontal="center" vertical="center" wrapText="1"/>
      <protection/>
    </xf>
    <xf numFmtId="0" fontId="24" fillId="33" borderId="20" xfId="0" applyFont="1" applyFill="1" applyBorder="1" applyAlignment="1" applyProtection="1">
      <alignment wrapText="1"/>
      <protection locked="0"/>
    </xf>
    <xf numFmtId="3" fontId="24" fillId="33" borderId="20" xfId="0" applyNumberFormat="1" applyFont="1" applyFill="1" applyBorder="1" applyAlignment="1" applyProtection="1">
      <alignment/>
      <protection locked="0"/>
    </xf>
    <xf numFmtId="213" fontId="24" fillId="33" borderId="20" xfId="0" applyNumberFormat="1" applyFont="1" applyFill="1" applyBorder="1" applyAlignment="1" applyProtection="1">
      <alignment/>
      <protection/>
    </xf>
    <xf numFmtId="3" fontId="24" fillId="33" borderId="20" xfId="0" applyNumberFormat="1" applyFont="1" applyFill="1" applyBorder="1" applyAlignment="1" applyProtection="1">
      <alignment/>
      <protection/>
    </xf>
    <xf numFmtId="0" fontId="24" fillId="35" borderId="0" xfId="0" applyFont="1" applyFill="1" applyBorder="1" applyAlignment="1" applyProtection="1">
      <alignment vertical="center"/>
      <protection/>
    </xf>
    <xf numFmtId="0" fontId="25" fillId="33" borderId="20" xfId="0" applyFont="1" applyFill="1" applyBorder="1" applyAlignment="1" applyProtection="1">
      <alignment vertical="center"/>
      <protection/>
    </xf>
    <xf numFmtId="0" fontId="24" fillId="33" borderId="0" xfId="0" applyFont="1" applyFill="1" applyAlignment="1" applyProtection="1">
      <alignment vertical="center"/>
      <protection/>
    </xf>
    <xf numFmtId="0" fontId="24" fillId="0" borderId="0" xfId="0" applyFont="1" applyAlignment="1" applyProtection="1">
      <alignment vertical="center"/>
      <protection/>
    </xf>
    <xf numFmtId="0" fontId="24" fillId="33" borderId="20" xfId="0" applyFont="1" applyFill="1" applyBorder="1" applyAlignment="1" applyProtection="1">
      <alignment horizontal="center" vertical="center" wrapText="1"/>
      <protection/>
    </xf>
    <xf numFmtId="205" fontId="24" fillId="33" borderId="20" xfId="0" applyNumberFormat="1" applyFont="1" applyFill="1" applyBorder="1" applyAlignment="1" applyProtection="1">
      <alignment horizontal="center" vertical="center" wrapText="1"/>
      <protection/>
    </xf>
    <xf numFmtId="205" fontId="24" fillId="33" borderId="20" xfId="0" applyNumberFormat="1" applyFont="1" applyFill="1" applyBorder="1" applyAlignment="1" applyProtection="1">
      <alignment horizontal="center" vertical="center" wrapText="1"/>
      <protection/>
    </xf>
    <xf numFmtId="0" fontId="24" fillId="33" borderId="20" xfId="0" applyFont="1" applyFill="1" applyBorder="1" applyAlignment="1" applyProtection="1">
      <alignment horizontal="center" vertical="center" wrapText="1"/>
      <protection/>
    </xf>
    <xf numFmtId="3" fontId="25" fillId="33" borderId="20" xfId="0" applyNumberFormat="1" applyFont="1" applyFill="1" applyBorder="1" applyAlignment="1" applyProtection="1">
      <alignment vertical="center"/>
      <protection/>
    </xf>
    <xf numFmtId="213" fontId="25" fillId="33" borderId="20" xfId="0" applyNumberFormat="1" applyFont="1" applyFill="1" applyBorder="1" applyAlignment="1" applyProtection="1">
      <alignment vertical="center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Тысячи [0]_Экономическая_классиф" xfId="60"/>
    <cellStyle name="Тысячи_Экономическая_классиф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I40"/>
  <sheetViews>
    <sheetView showZeros="0" tabSelected="1" zoomScale="85" zoomScaleNormal="85" zoomScalePageLayoutView="0" workbookViewId="0" topLeftCell="A1">
      <pane xSplit="2" ySplit="20" topLeftCell="C21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8" sqref="B8"/>
    </sheetView>
  </sheetViews>
  <sheetFormatPr defaultColWidth="8.875" defaultRowHeight="12.75"/>
  <cols>
    <col min="1" max="1" width="40.25390625" style="7" hidden="1" customWidth="1"/>
    <col min="2" max="2" width="67.375" style="7" bestFit="1" customWidth="1"/>
    <col min="3" max="3" width="13.875" style="7" bestFit="1" customWidth="1"/>
    <col min="4" max="4" width="13.125" style="7" bestFit="1" customWidth="1"/>
    <col min="5" max="5" width="18.25390625" style="7" bestFit="1" customWidth="1"/>
    <col min="6" max="8" width="20.75390625" style="7" customWidth="1"/>
    <col min="9" max="9" width="9.125" style="7" customWidth="1"/>
    <col min="10" max="16384" width="8.875" style="7" customWidth="1"/>
  </cols>
  <sheetData>
    <row r="1" spans="1:9" ht="15" hidden="1">
      <c r="A1" s="3" t="s">
        <v>13</v>
      </c>
      <c r="B1" s="4"/>
      <c r="C1" s="4"/>
      <c r="D1" s="4"/>
      <c r="E1" s="4"/>
      <c r="F1" s="4"/>
      <c r="G1" s="4"/>
      <c r="H1" s="5"/>
      <c r="I1" s="6"/>
    </row>
    <row r="2" spans="1:9" ht="29.25" customHeight="1" hidden="1">
      <c r="A2" s="8" t="s">
        <v>21</v>
      </c>
      <c r="B2" s="9"/>
      <c r="C2" s="9"/>
      <c r="D2" s="9"/>
      <c r="E2" s="9"/>
      <c r="F2" s="9"/>
      <c r="G2" s="9"/>
      <c r="H2" s="10"/>
      <c r="I2" s="6"/>
    </row>
    <row r="3" spans="1:9" ht="12.75" customHeight="1" hidden="1">
      <c r="A3" s="11" t="s">
        <v>20</v>
      </c>
      <c r="B3" s="12" t="s">
        <v>7</v>
      </c>
      <c r="C3" s="13"/>
      <c r="D3" s="14"/>
      <c r="E3" s="15"/>
      <c r="F3" s="16" t="str">
        <f>IF(E3&lt;1,"Необходимо ввести объём средств, перечисляемых из ФК (РФФПП) !",IF(E4&lt;1,"Необходимо ввести положительно значение дополнительных средств",""))</f>
        <v>Необходимо ввести объём средств, перечисляемых из ФК (РФФПП) !</v>
      </c>
      <c r="G3" s="17"/>
      <c r="H3" s="18"/>
      <c r="I3" s="6"/>
    </row>
    <row r="4" spans="1:9" ht="15.75" hidden="1">
      <c r="A4" s="19"/>
      <c r="B4" s="12" t="s">
        <v>16</v>
      </c>
      <c r="C4" s="13"/>
      <c r="D4" s="14"/>
      <c r="E4" s="15">
        <v>35000</v>
      </c>
      <c r="F4" s="20"/>
      <c r="G4" s="17"/>
      <c r="H4" s="18"/>
      <c r="I4" s="6"/>
    </row>
    <row r="5" spans="1:9" ht="15.75" hidden="1">
      <c r="A5" s="21"/>
      <c r="B5" s="12" t="s">
        <v>5</v>
      </c>
      <c r="C5" s="13"/>
      <c r="D5" s="14"/>
      <c r="E5" s="22">
        <v>0.9</v>
      </c>
      <c r="F5" s="16">
        <f>IF(OR(E5&lt;0.6,E5&gt;0.9),"Значение коэффициента должно быть в пределах от 0,6 до 0,9","")</f>
      </c>
      <c r="G5" s="17"/>
      <c r="H5" s="18"/>
      <c r="I5" s="6"/>
    </row>
    <row r="6" spans="1:9" ht="15.75" hidden="1">
      <c r="A6" s="17"/>
      <c r="B6" s="16"/>
      <c r="C6" s="17"/>
      <c r="D6" s="17"/>
      <c r="E6" s="17"/>
      <c r="F6" s="17"/>
      <c r="G6" s="17"/>
      <c r="H6" s="17"/>
      <c r="I6" s="6"/>
    </row>
    <row r="7" spans="1:9" ht="15.75">
      <c r="A7" s="17"/>
      <c r="B7" s="23"/>
      <c r="C7" s="24"/>
      <c r="D7" s="24"/>
      <c r="E7" s="24"/>
      <c r="F7" s="24"/>
      <c r="G7" s="24"/>
      <c r="H7" s="24"/>
      <c r="I7" s="26"/>
    </row>
    <row r="8" spans="1:9" ht="120" customHeight="1">
      <c r="A8" s="17"/>
      <c r="B8" s="23"/>
      <c r="C8" s="24"/>
      <c r="D8" s="24"/>
      <c r="E8" s="24"/>
      <c r="F8" s="25" t="s">
        <v>45</v>
      </c>
      <c r="G8" s="25"/>
      <c r="H8" s="24"/>
      <c r="I8" s="26"/>
    </row>
    <row r="9" spans="1:9" ht="18.75" customHeight="1">
      <c r="A9" s="17"/>
      <c r="B9" s="23"/>
      <c r="C9" s="24"/>
      <c r="D9" s="24"/>
      <c r="E9" s="24"/>
      <c r="F9" s="24"/>
      <c r="G9" s="24"/>
      <c r="H9" s="24"/>
      <c r="I9" s="26"/>
    </row>
    <row r="10" spans="1:9" ht="21.75" customHeight="1">
      <c r="A10" s="6"/>
      <c r="B10" s="1" t="s">
        <v>44</v>
      </c>
      <c r="C10" s="1"/>
      <c r="D10" s="1"/>
      <c r="E10" s="1"/>
      <c r="F10" s="1"/>
      <c r="G10" s="1"/>
      <c r="H10" s="1"/>
      <c r="I10" s="24"/>
    </row>
    <row r="11" spans="1:9" ht="21.75" customHeight="1">
      <c r="A11" s="27"/>
      <c r="B11" s="2" t="s">
        <v>42</v>
      </c>
      <c r="C11" s="2"/>
      <c r="D11" s="2"/>
      <c r="E11" s="2"/>
      <c r="F11" s="2"/>
      <c r="G11" s="2"/>
      <c r="H11" s="2"/>
      <c r="I11" s="24"/>
    </row>
    <row r="12" spans="1:9" ht="13.5" customHeight="1">
      <c r="A12" s="6"/>
      <c r="B12" s="26"/>
      <c r="C12" s="26"/>
      <c r="D12" s="23"/>
      <c r="E12" s="23"/>
      <c r="F12" s="23"/>
      <c r="G12" s="28"/>
      <c r="H12" s="26">
        <v>0</v>
      </c>
      <c r="I12" s="24"/>
    </row>
    <row r="13" spans="1:9" ht="21.75" customHeight="1">
      <c r="A13" s="29" t="s">
        <v>19</v>
      </c>
      <c r="B13" s="30" t="s">
        <v>17</v>
      </c>
      <c r="C13" s="30"/>
      <c r="D13" s="30"/>
      <c r="E13" s="30"/>
      <c r="F13" s="31">
        <f>E3</f>
        <v>0</v>
      </c>
      <c r="G13" s="32">
        <f>IF(F14=G39,"","Необходим пересчёт дотаций!
Нажмите на кнопку 'Расчёт'!")</f>
      </c>
      <c r="H13" s="32"/>
      <c r="I13" s="24"/>
    </row>
    <row r="14" spans="1:9" ht="21.75" customHeight="1">
      <c r="A14" s="29"/>
      <c r="B14" s="30" t="s">
        <v>22</v>
      </c>
      <c r="C14" s="30"/>
      <c r="D14" s="30"/>
      <c r="E14" s="30"/>
      <c r="F14" s="31">
        <f>E4</f>
        <v>35000</v>
      </c>
      <c r="G14" s="32"/>
      <c r="H14" s="32"/>
      <c r="I14" s="24"/>
    </row>
    <row r="15" spans="1:9" ht="21.75" customHeight="1">
      <c r="A15" s="29"/>
      <c r="B15" s="33" t="s">
        <v>14</v>
      </c>
      <c r="C15" s="33"/>
      <c r="D15" s="33"/>
      <c r="E15" s="33">
        <v>-37778706683311340</v>
      </c>
      <c r="F15" s="31">
        <f>SUM(F13:F14)</f>
        <v>35000</v>
      </c>
      <c r="G15" s="32"/>
      <c r="H15" s="32"/>
      <c r="I15" s="24"/>
    </row>
    <row r="16" spans="1:9" ht="21.75" customHeight="1">
      <c r="A16" s="29"/>
      <c r="B16" s="34"/>
      <c r="C16" s="26"/>
      <c r="D16" s="26"/>
      <c r="E16" s="26"/>
      <c r="F16" s="31"/>
      <c r="G16" s="32"/>
      <c r="H16" s="32"/>
      <c r="I16" s="24"/>
    </row>
    <row r="17" spans="1:9" ht="21.75" customHeight="1">
      <c r="A17" s="29"/>
      <c r="B17" s="35" t="s">
        <v>15</v>
      </c>
      <c r="C17" s="35"/>
      <c r="D17" s="35"/>
      <c r="E17" s="36">
        <v>3488.365290201552</v>
      </c>
      <c r="F17" s="37">
        <f>IF(G39&gt;F14,"меньше",IF(G39&lt;F14,"больше",""))</f>
      </c>
      <c r="G17" s="32"/>
      <c r="H17" s="32"/>
      <c r="I17" s="24"/>
    </row>
    <row r="18" spans="1:9" ht="12.75" customHeight="1">
      <c r="A18" s="38"/>
      <c r="B18" s="26"/>
      <c r="C18" s="26"/>
      <c r="D18" s="26"/>
      <c r="E18" s="26"/>
      <c r="F18" s="26"/>
      <c r="G18" s="28"/>
      <c r="H18" s="26"/>
      <c r="I18" s="26"/>
    </row>
    <row r="19" spans="1:9" ht="18" customHeight="1">
      <c r="A19" s="38"/>
      <c r="B19" s="48" t="s">
        <v>6</v>
      </c>
      <c r="C19" s="48" t="s">
        <v>43</v>
      </c>
      <c r="D19" s="48" t="s">
        <v>8</v>
      </c>
      <c r="E19" s="48" t="s">
        <v>23</v>
      </c>
      <c r="F19" s="49" t="s">
        <v>12</v>
      </c>
      <c r="G19" s="49"/>
      <c r="H19" s="49"/>
      <c r="I19" s="26"/>
    </row>
    <row r="20" spans="1:9" ht="90">
      <c r="A20" s="6"/>
      <c r="B20" s="48"/>
      <c r="C20" s="48"/>
      <c r="D20" s="48"/>
      <c r="E20" s="48"/>
      <c r="F20" s="50" t="s">
        <v>18</v>
      </c>
      <c r="G20" s="50" t="str">
        <f>"2-я часть (исходя расчётной бюджетной обеспеченности)
["&amp;ROUND(E17,1)&amp;"-(4)]х
(3)/1000х"&amp;E5</f>
        <v>2-я часть (исходя расчётной бюджетной обеспеченности)
[3488,4-(4)]х
(3)/1000х0,9</v>
      </c>
      <c r="H20" s="51" t="s">
        <v>24</v>
      </c>
      <c r="I20" s="24"/>
    </row>
    <row r="21" spans="1:9" ht="14.25" customHeight="1">
      <c r="A21" s="6"/>
      <c r="B21" s="39" t="s">
        <v>1</v>
      </c>
      <c r="C21" s="39" t="s">
        <v>2</v>
      </c>
      <c r="D21" s="39" t="s">
        <v>3</v>
      </c>
      <c r="E21" s="39" t="s">
        <v>4</v>
      </c>
      <c r="F21" s="39" t="s">
        <v>9</v>
      </c>
      <c r="G21" s="39" t="s">
        <v>10</v>
      </c>
      <c r="H21" s="39" t="s">
        <v>11</v>
      </c>
      <c r="I21" s="24"/>
    </row>
    <row r="22" spans="1:9" ht="18" customHeight="1">
      <c r="A22" s="6">
        <v>1</v>
      </c>
      <c r="B22" s="40" t="s">
        <v>25</v>
      </c>
      <c r="C22" s="41">
        <f>32718.5742+10284.046</f>
        <v>43002.6202</v>
      </c>
      <c r="D22" s="41">
        <v>13442</v>
      </c>
      <c r="E22" s="43">
        <f>IF(D22&gt;0,C22/D22*1000,"")</f>
        <v>3199.12365719387</v>
      </c>
      <c r="F22" s="42">
        <f>D22/D$39*F$13</f>
        <v>0</v>
      </c>
      <c r="G22" s="43">
        <f>IF($E$17&gt;E22,($E$17-E22)*D22/1000*$E$5,0)</f>
        <v>3499.187427800337</v>
      </c>
      <c r="H22" s="43">
        <f>G22+F22</f>
        <v>3499.187427800337</v>
      </c>
      <c r="I22" s="24"/>
    </row>
    <row r="23" spans="1:9" ht="18" customHeight="1">
      <c r="A23" s="6">
        <v>2</v>
      </c>
      <c r="B23" s="40" t="s">
        <v>26</v>
      </c>
      <c r="C23" s="41">
        <v>969.806</v>
      </c>
      <c r="D23" s="41">
        <v>679</v>
      </c>
      <c r="E23" s="43">
        <f aca="true" t="shared" si="0" ref="E23:E38">IF(D23&gt;0,C23/D23*1000,"")</f>
        <v>1428.2857142857144</v>
      </c>
      <c r="F23" s="42">
        <f>D23/D$39*F$13</f>
        <v>0</v>
      </c>
      <c r="G23" s="43">
        <f>IF($E$17&gt;E23,($E$17-E23)*D23/1000*$E$5,0)</f>
        <v>1258.9146288421682</v>
      </c>
      <c r="H23" s="43">
        <f aca="true" t="shared" si="1" ref="H23:H38">G23+F23</f>
        <v>1258.9146288421682</v>
      </c>
      <c r="I23" s="24"/>
    </row>
    <row r="24" spans="1:9" ht="18" customHeight="1">
      <c r="A24" s="6">
        <v>3</v>
      </c>
      <c r="B24" s="40" t="s">
        <v>27</v>
      </c>
      <c r="C24" s="41">
        <v>2265.9153</v>
      </c>
      <c r="D24" s="41">
        <v>704</v>
      </c>
      <c r="E24" s="43">
        <f t="shared" si="0"/>
        <v>3218.6296875</v>
      </c>
      <c r="F24" s="42">
        <f>D24/D$39*F$13</f>
        <v>0</v>
      </c>
      <c r="G24" s="43">
        <f>IF($E$17&gt;E24,($E$17-E24)*D24/1000*$E$5,0)</f>
        <v>170.90447787170345</v>
      </c>
      <c r="H24" s="43">
        <f t="shared" si="1"/>
        <v>170.90447787170345</v>
      </c>
      <c r="I24" s="24"/>
    </row>
    <row r="25" spans="1:9" ht="18" customHeight="1">
      <c r="A25" s="6">
        <v>4</v>
      </c>
      <c r="B25" s="40" t="s">
        <v>28</v>
      </c>
      <c r="C25" s="41">
        <v>2954.9708</v>
      </c>
      <c r="D25" s="41">
        <v>1133</v>
      </c>
      <c r="E25" s="43">
        <f t="shared" si="0"/>
        <v>2608.094263018535</v>
      </c>
      <c r="F25" s="42">
        <f>D25/D$39*F$13</f>
        <v>0</v>
      </c>
      <c r="G25" s="43">
        <f>IF($E$17&gt;E25,($E$17-E25)*D25/1000*$E$5,0)</f>
        <v>897.6123664185225</v>
      </c>
      <c r="H25" s="43">
        <f t="shared" si="1"/>
        <v>897.6123664185225</v>
      </c>
      <c r="I25" s="24"/>
    </row>
    <row r="26" spans="1:9" ht="18" customHeight="1">
      <c r="A26" s="6">
        <v>5</v>
      </c>
      <c r="B26" s="40" t="s">
        <v>29</v>
      </c>
      <c r="C26" s="41">
        <v>4290.6924</v>
      </c>
      <c r="D26" s="41">
        <v>1433</v>
      </c>
      <c r="E26" s="43">
        <f t="shared" si="0"/>
        <v>2994.202651779484</v>
      </c>
      <c r="F26" s="42">
        <f>D26/D$39*F$13</f>
        <v>0</v>
      </c>
      <c r="G26" s="43">
        <f>IF($E$17&gt;E26,($E$17-E26)*D26/1000*$E$5,0)</f>
        <v>637.3215547729413</v>
      </c>
      <c r="H26" s="43">
        <f t="shared" si="1"/>
        <v>637.3215547729413</v>
      </c>
      <c r="I26" s="24"/>
    </row>
    <row r="27" spans="1:9" ht="18" customHeight="1">
      <c r="A27" s="6">
        <v>6</v>
      </c>
      <c r="B27" s="40" t="s">
        <v>30</v>
      </c>
      <c r="C27" s="41">
        <v>3400.8967</v>
      </c>
      <c r="D27" s="41">
        <v>1105</v>
      </c>
      <c r="E27" s="43">
        <f t="shared" si="0"/>
        <v>3077.7345701357467</v>
      </c>
      <c r="F27" s="42">
        <f>D27/D$39*F$13</f>
        <v>0</v>
      </c>
      <c r="G27" s="43">
        <f>IF($E$17&gt;E27,($E$17-E27)*D27/1000*$E$5,0)</f>
        <v>408.3722511054433</v>
      </c>
      <c r="H27" s="43">
        <f t="shared" si="1"/>
        <v>408.3722511054433</v>
      </c>
      <c r="I27" s="24"/>
    </row>
    <row r="28" spans="1:9" ht="18" customHeight="1">
      <c r="A28" s="6">
        <v>7</v>
      </c>
      <c r="B28" s="40" t="s">
        <v>31</v>
      </c>
      <c r="C28" s="41">
        <v>2564.1814</v>
      </c>
      <c r="D28" s="41">
        <v>1566</v>
      </c>
      <c r="E28" s="43">
        <f t="shared" si="0"/>
        <v>1637.408301404853</v>
      </c>
      <c r="F28" s="42">
        <f>D28/D$39*F$13</f>
        <v>0</v>
      </c>
      <c r="G28" s="43">
        <f>IF($E$17&gt;E28,($E$17-E28)*D28/1000*$E$5,0)</f>
        <v>2608.7387800100673</v>
      </c>
      <c r="H28" s="43">
        <f t="shared" si="1"/>
        <v>2608.7387800100673</v>
      </c>
      <c r="I28" s="24"/>
    </row>
    <row r="29" spans="1:9" ht="18" customHeight="1">
      <c r="A29" s="6">
        <v>8</v>
      </c>
      <c r="B29" s="40" t="s">
        <v>32</v>
      </c>
      <c r="C29" s="41">
        <v>2345.3638</v>
      </c>
      <c r="D29" s="41">
        <v>1043</v>
      </c>
      <c r="E29" s="43">
        <f t="shared" si="0"/>
        <v>2248.6709491850434</v>
      </c>
      <c r="F29" s="42">
        <f>D29/D$39*F$13</f>
        <v>0</v>
      </c>
      <c r="G29" s="43">
        <f>IF($E$17&gt;E29,($E$17-E29)*D29/1000*$E$5,0)</f>
        <v>1163.7010779121965</v>
      </c>
      <c r="H29" s="43">
        <f t="shared" si="1"/>
        <v>1163.7010779121965</v>
      </c>
      <c r="I29" s="24"/>
    </row>
    <row r="30" spans="1:9" ht="18" customHeight="1">
      <c r="A30" s="6">
        <v>9</v>
      </c>
      <c r="B30" s="40" t="s">
        <v>33</v>
      </c>
      <c r="C30" s="41">
        <v>2120.1944</v>
      </c>
      <c r="D30" s="41">
        <v>1154</v>
      </c>
      <c r="E30" s="43">
        <f t="shared" si="0"/>
        <v>1837.2568457538994</v>
      </c>
      <c r="F30" s="42">
        <f>D30/D$39*F$13</f>
        <v>0</v>
      </c>
      <c r="G30" s="43">
        <f>IF($E$17&gt;E30,($E$17-E30)*D30/1000*$E$5,0)</f>
        <v>1714.841230403332</v>
      </c>
      <c r="H30" s="43">
        <f t="shared" si="1"/>
        <v>1714.841230403332</v>
      </c>
      <c r="I30" s="24"/>
    </row>
    <row r="31" spans="1:9" ht="18" customHeight="1">
      <c r="A31" s="6">
        <v>10</v>
      </c>
      <c r="B31" s="40" t="s">
        <v>34</v>
      </c>
      <c r="C31" s="41">
        <v>1517.1324</v>
      </c>
      <c r="D31" s="41">
        <v>848</v>
      </c>
      <c r="E31" s="43">
        <f t="shared" si="0"/>
        <v>1789.0712264150943</v>
      </c>
      <c r="F31" s="42">
        <f>D31/D$39*F$13</f>
        <v>0</v>
      </c>
      <c r="G31" s="43">
        <f>IF($E$17&gt;E31,($E$17-E31)*D31/1000*$E$5,0)</f>
        <v>1296.9012294818244</v>
      </c>
      <c r="H31" s="43">
        <f t="shared" si="1"/>
        <v>1296.9012294818244</v>
      </c>
      <c r="I31" s="24"/>
    </row>
    <row r="32" spans="1:9" ht="18" customHeight="1">
      <c r="A32" s="6">
        <v>11</v>
      </c>
      <c r="B32" s="40" t="s">
        <v>35</v>
      </c>
      <c r="C32" s="41">
        <v>2122.3772</v>
      </c>
      <c r="D32" s="41">
        <v>1113</v>
      </c>
      <c r="E32" s="43">
        <f t="shared" si="0"/>
        <v>1906.8977538185084</v>
      </c>
      <c r="F32" s="42">
        <f>D32/D$39*F$13</f>
        <v>0</v>
      </c>
      <c r="G32" s="43">
        <f>IF($E$17&gt;E32,($E$17-E32)*D32/1000*$E$5,0)</f>
        <v>1584.1560311948947</v>
      </c>
      <c r="H32" s="43">
        <f t="shared" si="1"/>
        <v>1584.1560311948947</v>
      </c>
      <c r="I32" s="24"/>
    </row>
    <row r="33" spans="1:9" ht="18" customHeight="1">
      <c r="A33" s="6">
        <v>12</v>
      </c>
      <c r="B33" s="40" t="s">
        <v>36</v>
      </c>
      <c r="C33" s="41">
        <v>1609.0984</v>
      </c>
      <c r="D33" s="41">
        <v>644</v>
      </c>
      <c r="E33" s="43">
        <f t="shared" si="0"/>
        <v>2498.6000000000004</v>
      </c>
      <c r="F33" s="42">
        <f>D33/D$39*F$13</f>
        <v>0</v>
      </c>
      <c r="G33" s="43">
        <f>IF($E$17&gt;E33,($E$17-E33)*D33/1000*$E$5,0)</f>
        <v>573.6679622008193</v>
      </c>
      <c r="H33" s="43">
        <f t="shared" si="1"/>
        <v>573.6679622008193</v>
      </c>
      <c r="I33" s="24"/>
    </row>
    <row r="34" spans="1:9" ht="18" customHeight="1">
      <c r="A34" s="6">
        <v>13</v>
      </c>
      <c r="B34" s="40" t="s">
        <v>37</v>
      </c>
      <c r="C34" s="41">
        <v>3224.0079</v>
      </c>
      <c r="D34" s="41">
        <v>1676</v>
      </c>
      <c r="E34" s="43">
        <f t="shared" si="0"/>
        <v>1923.632398568019</v>
      </c>
      <c r="F34" s="42">
        <f>D34/D$39*F$13</f>
        <v>0</v>
      </c>
      <c r="G34" s="43">
        <f>IF($E$17&gt;E34,($E$17-E34)*D34/1000*$E$5,0)</f>
        <v>2360.243093740021</v>
      </c>
      <c r="H34" s="43">
        <f t="shared" si="1"/>
        <v>2360.243093740021</v>
      </c>
      <c r="I34" s="24"/>
    </row>
    <row r="35" spans="1:9" ht="18" customHeight="1">
      <c r="A35" s="6">
        <v>14</v>
      </c>
      <c r="B35" s="40" t="s">
        <v>38</v>
      </c>
      <c r="C35" s="41">
        <v>31056.4022</v>
      </c>
      <c r="D35" s="41">
        <v>9195</v>
      </c>
      <c r="E35" s="43">
        <f t="shared" si="0"/>
        <v>3377.5315062533987</v>
      </c>
      <c r="F35" s="42">
        <f>D35/D$39*F$13</f>
        <v>0</v>
      </c>
      <c r="G35" s="43">
        <f>IF($E$17&gt;E35,($E$17-E35)*D35/1000*$E$5,0)</f>
        <v>917.2049790629425</v>
      </c>
      <c r="H35" s="43">
        <f t="shared" si="1"/>
        <v>917.2049790629425</v>
      </c>
      <c r="I35" s="24"/>
    </row>
    <row r="36" spans="1:9" ht="18" customHeight="1">
      <c r="A36" s="6">
        <v>15</v>
      </c>
      <c r="B36" s="40" t="s">
        <v>39</v>
      </c>
      <c r="C36" s="41">
        <v>4391.879</v>
      </c>
      <c r="D36" s="41">
        <v>3355</v>
      </c>
      <c r="E36" s="43">
        <f t="shared" si="0"/>
        <v>1309.0548435171386</v>
      </c>
      <c r="F36" s="42">
        <f>D36/D$39*F$13</f>
        <v>0</v>
      </c>
      <c r="G36" s="43">
        <f>IF($E$17&gt;E36,($E$17-E36)*D36/1000*$E$5,0)</f>
        <v>6580.427893763586</v>
      </c>
      <c r="H36" s="43">
        <f t="shared" si="1"/>
        <v>6580.427893763586</v>
      </c>
      <c r="I36" s="24"/>
    </row>
    <row r="37" spans="1:9" ht="18" customHeight="1">
      <c r="A37" s="6">
        <v>16</v>
      </c>
      <c r="B37" s="40" t="s">
        <v>40</v>
      </c>
      <c r="C37" s="41">
        <v>5770.01588</v>
      </c>
      <c r="D37" s="41">
        <v>4518</v>
      </c>
      <c r="E37" s="43">
        <f t="shared" si="0"/>
        <v>1277.1172819831784</v>
      </c>
      <c r="F37" s="42">
        <f>D37/D$39*F$13</f>
        <v>0</v>
      </c>
      <c r="G37" s="43">
        <f>IF($E$17&gt;E37,($E$17-E37)*D37/1000*$E$5,0)</f>
        <v>8991.376651017552</v>
      </c>
      <c r="H37" s="43">
        <f t="shared" si="1"/>
        <v>8991.376651017552</v>
      </c>
      <c r="I37" s="24"/>
    </row>
    <row r="38" spans="1:9" ht="18" customHeight="1">
      <c r="A38" s="6">
        <v>17</v>
      </c>
      <c r="B38" s="40" t="s">
        <v>41</v>
      </c>
      <c r="C38" s="41">
        <v>4119.2052</v>
      </c>
      <c r="D38" s="41">
        <v>1288</v>
      </c>
      <c r="E38" s="43">
        <f t="shared" si="0"/>
        <v>3198.140683229814</v>
      </c>
      <c r="F38" s="42">
        <f>D38/D$39*F$13</f>
        <v>0</v>
      </c>
      <c r="G38" s="43">
        <f>IF($E$17&gt;E38,($E$17-E38)*D38/1000*$E$5,0)</f>
        <v>336.4283644016387</v>
      </c>
      <c r="H38" s="43">
        <f t="shared" si="1"/>
        <v>336.4283644016387</v>
      </c>
      <c r="I38" s="24"/>
    </row>
    <row r="39" spans="1:9" s="47" customFormat="1" ht="22.5" customHeight="1">
      <c r="A39" s="44"/>
      <c r="B39" s="45" t="s">
        <v>0</v>
      </c>
      <c r="C39" s="52">
        <f>SUM(C22:C38)</f>
        <v>117724.75918</v>
      </c>
      <c r="D39" s="52">
        <f>SUM(D22:D38)</f>
        <v>44896</v>
      </c>
      <c r="E39" s="52">
        <f>C39/D39*1000</f>
        <v>2622.165876247327</v>
      </c>
      <c r="F39" s="53">
        <f>ROUND(SUM(F22:F38),1)</f>
        <v>0</v>
      </c>
      <c r="G39" s="52">
        <f>SUM(G22:G38)</f>
        <v>34999.999999999985</v>
      </c>
      <c r="H39" s="52">
        <f>SUM(H22:H38)</f>
        <v>34999.999999999985</v>
      </c>
      <c r="I39" s="46"/>
    </row>
    <row r="40" spans="1:9" ht="15">
      <c r="A40" s="17"/>
      <c r="B40" s="17"/>
      <c r="C40" s="17"/>
      <c r="D40" s="17"/>
      <c r="E40" s="17"/>
      <c r="F40" s="17"/>
      <c r="G40" s="17"/>
      <c r="H40" s="17"/>
      <c r="I40" s="17"/>
    </row>
  </sheetData>
  <sheetProtection deleteRows="0"/>
  <mergeCells count="17">
    <mergeCell ref="A2:H2"/>
    <mergeCell ref="A1:H1"/>
    <mergeCell ref="A13:A17"/>
    <mergeCell ref="G13:H17"/>
    <mergeCell ref="B13:E13"/>
    <mergeCell ref="B15:E15"/>
    <mergeCell ref="B17:D17"/>
    <mergeCell ref="B14:E14"/>
    <mergeCell ref="B11:H11"/>
    <mergeCell ref="B10:H10"/>
    <mergeCell ref="A3:A5"/>
    <mergeCell ref="F19:H19"/>
    <mergeCell ref="B19:B20"/>
    <mergeCell ref="C19:C20"/>
    <mergeCell ref="D19:D20"/>
    <mergeCell ref="E19:E20"/>
    <mergeCell ref="F8:G8"/>
  </mergeCells>
  <printOptions horizontalCentered="1"/>
  <pageMargins left="0.1968503937007874" right="0.31496062992125984" top="0.35433070866141736" bottom="0.31496062992125984" header="0.1968503937007874" footer="0.2362204724409449"/>
  <pageSetup fitToHeight="1" fitToWidth="1" horizontalDpi="1200" verticalDpi="12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Закон о бюджете на 1997 год</dc:title>
  <dc:subject/>
  <dc:creator>Tenjaew Dmitrj Alexandrowitch</dc:creator>
  <cp:keywords/>
  <dc:description/>
  <cp:lastModifiedBy>Лариса</cp:lastModifiedBy>
  <cp:lastPrinted>2019-10-31T10:33:49Z</cp:lastPrinted>
  <dcterms:created xsi:type="dcterms:W3CDTF">1998-09-07T09:31:30Z</dcterms:created>
  <dcterms:modified xsi:type="dcterms:W3CDTF">2019-10-31T10:34:19Z</dcterms:modified>
  <cp:category/>
  <cp:version/>
  <cp:contentType/>
  <cp:contentStatus/>
</cp:coreProperties>
</file>